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90" windowWidth="19140" windowHeight="983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7" i="1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<sst xmlns="http://schemas.openxmlformats.org/spreadsheetml/2006/main" count="46" uniqueCount="38">
  <si>
    <t>Отчет № 9. 04.10.2024 8:26:20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</si>
  <si>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</si>
  <si>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Благовещенской городской Думы восьмого созыва</t>
  </si>
  <si>
    <t>Территориальная избирательная комиссия города Благовещенск</t>
  </si>
  <si>
    <t>По состоянию на 03.10.2024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</si>
  <si>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</si>
  <si>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</si>
  <si>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</si>
  <si>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</si>
  <si>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</si>
  <si>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</si>
  <si>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</si>
  <si>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</si>
  <si>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</si>
  <si>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</si>
  <si>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</si>
  <si>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</si>
  <si>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</si>
  <si>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1.1.2.4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</si>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</sst>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Z48"/>
  <sheetViews>
    <sheetView tabSelected="1" topLeftCell="A4" workbookViewId="0">
      <pane xSplit="3" ySplit="1" topLeftCell="D5" activePane="bottomRight" state="frozen"/>
      <selection activeCell="A4" sqref="A4"/>
      <selection pane="topRight" activeCell="D4" sqref="D4"/>
      <selection pane="bottomLeft" activeCell="A5" sqref="A5"/>
      <selection pane="bottomRight" activeCell="AA9" sqref="AA9"/>
    </sheetView>
  </sheetViews>
  <sheetFormatPr defaultRowHeight="14.5"/>
  <cols>
    <col min="1" max="1" width="7.81640625" customWidth="1"/>
    <col min="2" max="2" width="13.08984375" customWidth="1"/>
    <col min="3" max="3" width="4.453125" customWidth="1"/>
    <col min="4" max="4" width="13.08984375" customWidth="1"/>
    <col min="5" max="5" width="8.08984375" bestFit="1" customWidth="1"/>
    <col min="6" max="6" width="7.1796875" bestFit="1" customWidth="1"/>
    <col min="7" max="7" width="9" bestFit="1" customWidth="1"/>
    <col min="8" max="8" width="5.453125" bestFit="1" customWidth="1"/>
    <col min="9" max="9" width="9" bestFit="1" customWidth="1"/>
    <col min="10" max="11" width="5.453125" bestFit="1" customWidth="1"/>
    <col min="12" max="12" width="4" bestFit="1" customWidth="1"/>
    <col min="13" max="14" width="9" bestFit="1" customWidth="1"/>
    <col min="15" max="15" width="4" bestFit="1" customWidth="1"/>
    <col min="16" max="18" width="9" bestFit="1" customWidth="1"/>
    <col min="19" max="20" width="5.453125" bestFit="1" customWidth="1"/>
    <col min="21" max="22" width="9" bestFit="1" customWidth="1"/>
    <col min="23" max="23" width="8.08984375" bestFit="1" customWidth="1"/>
    <col min="24" max="25" width="9" bestFit="1" customWidth="1"/>
    <col min="26" max="26" width="7.1796875" bestFit="1" customWidth="1"/>
    <col min="27" max="28" width="8.08984375" bestFit="1" customWidth="1"/>
    <col min="29" max="30" width="9" bestFit="1" customWidth="1"/>
    <col min="31" max="31" width="8.08984375" bestFit="1" customWidth="1"/>
    <col min="32" max="32" width="9" bestFit="1" customWidth="1"/>
    <col min="33" max="33" width="5.453125" bestFit="1" customWidth="1"/>
    <col min="34" max="34" width="9" bestFit="1" customWidth="1"/>
    <col min="35" max="35" width="8.08984375" bestFit="1" customWidth="1"/>
    <col min="36" max="39" width="9" bestFit="1" customWidth="1"/>
    <col min="40" max="41" width="7.1796875" bestFit="1" customWidth="1"/>
    <col min="42" max="47" width="9" bestFit="1" customWidth="1"/>
    <col min="48" max="48" width="8.08984375" bestFit="1" customWidth="1"/>
    <col min="49" max="49" width="9" bestFit="1" customWidth="1"/>
    <col min="50" max="50" width="10.36328125" bestFit="1" customWidth="1"/>
    <col min="51" max="53" width="9" bestFit="1" customWidth="1"/>
    <col min="54" max="54" width="4" bestFit="1" customWidth="1"/>
    <col min="55" max="56" width="9" bestFit="1" customWidth="1"/>
    <col min="57" max="57" width="7.1796875" bestFit="1" customWidth="1"/>
    <col min="58" max="58" width="8.08984375" bestFit="1" customWidth="1"/>
    <col min="59" max="60" width="9" bestFit="1" customWidth="1"/>
    <col min="61" max="61" width="4" bestFit="1" customWidth="1"/>
    <col min="62" max="62" width="5.453125" bestFit="1" customWidth="1"/>
    <col min="63" max="63" width="4" bestFit="1" customWidth="1"/>
    <col min="64" max="66" width="9" bestFit="1" customWidth="1"/>
    <col min="67" max="67" width="4" bestFit="1" customWidth="1"/>
    <col min="68" max="69" width="9" bestFit="1" customWidth="1"/>
    <col min="70" max="70" width="4" bestFit="1" customWidth="1"/>
    <col min="71" max="71" width="9" bestFit="1" customWidth="1"/>
    <col min="72" max="72" width="4" bestFit="1" customWidth="1"/>
    <col min="73" max="75" width="9" bestFit="1" customWidth="1"/>
    <col min="76" max="76" width="7.1796875" bestFit="1" customWidth="1"/>
    <col min="77" max="77" width="8.08984375" bestFit="1" customWidth="1"/>
    <col min="78" max="79" width="9" bestFit="1" customWidth="1"/>
    <col min="80" max="80" width="4" bestFit="1" customWidth="1"/>
    <col min="81" max="81" width="9" bestFit="1" customWidth="1"/>
    <col min="82" max="82" width="5.453125" bestFit="1" customWidth="1"/>
    <col min="83" max="83" width="9" bestFit="1" customWidth="1"/>
    <col min="84" max="84" width="4" bestFit="1" customWidth="1"/>
    <col min="85" max="85" width="9" bestFit="1" customWidth="1"/>
    <col min="86" max="86" width="7.1796875" bestFit="1" customWidth="1"/>
    <col min="87" max="89" width="9" bestFit="1" customWidth="1"/>
    <col min="90" max="90" width="7.1796875" bestFit="1" customWidth="1"/>
    <col min="91" max="91" width="5.453125" bestFit="1" customWidth="1"/>
    <col min="92" max="95" width="9" bestFit="1" customWidth="1"/>
    <col min="96" max="96" width="4" bestFit="1" customWidth="1"/>
    <col min="97" max="98" width="9" bestFit="1" customWidth="1"/>
    <col min="99" max="99" width="4" bestFit="1" customWidth="1"/>
    <col min="100" max="100" width="9" bestFit="1" customWidth="1"/>
    <col min="101" max="101" width="4" bestFit="1" customWidth="1"/>
    <col min="102" max="102" width="9" bestFit="1" customWidth="1"/>
    <col min="103" max="103" width="24.453125" bestFit="1" customWidth="1"/>
    <col min="104" max="104" width="8.7265625" customWidth="1"/>
  </cols>
  <sheetData>
    <row r="1" spans="1:104" ht="14.5" customHeight="1">
      <c r="CY1" s="1" t="s">
        <v>0</v>
      </c>
    </row>
    <row r="2" spans="1:104" ht="12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104" ht="15.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</row>
    <row r="4" spans="1:104" ht="15.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</row>
    <row r="5" spans="1:104">
      <c r="CY5" s="4" t="s">
        <v>4</v>
      </c>
    </row>
    <row r="6" spans="1:104">
      <c r="CY6" s="4" t="s">
        <v>5</v>
      </c>
    </row>
    <row r="7" spans="1:104" ht="145.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всем избирательным объединениям, кандидатам"</f>
        <v>Итого по всем избирательным объединениям, кандидатам</v>
      </c>
      <c r="E7" s="9" t="str">
        <f>"Буторина Полина Ивановна"</f>
        <v>Буторина Полина Ивановна</v>
      </c>
      <c r="F7" s="9" t="str">
        <f>"Марчук Анастасия Юрьевна"</f>
        <v>Марчук Анастасия Юрьевна</v>
      </c>
      <c r="G7" s="9" t="str">
        <f>"Сопин Сергей Николаевич"</f>
        <v>Сопин Сергей Николаевич</v>
      </c>
      <c r="H7" s="9" t="str">
        <f>"Суслеганов Дмитрий Эдуардович"</f>
        <v>Суслеганов Дмитрий Эдуардович</v>
      </c>
      <c r="I7" s="9" t="str">
        <f>"Избирательный округ (Первый (№ 1)), всего"</f>
        <v>Избирательный округ (Первый (№ 1)), всего</v>
      </c>
      <c r="J7" s="9" t="str">
        <f>"Замчевский Денис Владимирович"</f>
        <v>Замчевский Денис Владимирович</v>
      </c>
      <c r="K7" s="9" t="str">
        <f>"Избирательный округ (Второй (№ 2)), всего"</f>
        <v>Избирательный округ (Второй (№ 2)), всего</v>
      </c>
      <c r="L7" s="9" t="str">
        <f>"Гридин Павел Иванович"</f>
        <v>Гридин Павел Иванович</v>
      </c>
      <c r="M7" s="9" t="str">
        <f>"Кочетов Антон Валерьевич"</f>
        <v>Кочетов Антон Валерьевич</v>
      </c>
      <c r="N7" s="9" t="str">
        <f>"Избирательный округ (Третий (№ 3)), всего"</f>
        <v>Избирательный округ (Третий (№ 3)), всего</v>
      </c>
      <c r="O7" s="9" t="str">
        <f>"Гайдай Артем Викторович"</f>
        <v>Гайдай Артем Викторович</v>
      </c>
      <c r="P7" s="9" t="str">
        <f>"Картин Владимир Николаевич"</f>
        <v>Картин Владимир Николаевич</v>
      </c>
      <c r="Q7" s="9" t="str">
        <f>"Провоторов Денис Сергеевич"</f>
        <v>Провоторов Денис Сергеевич</v>
      </c>
      <c r="R7" s="9" t="str">
        <f>"Избирательный округ (Четвертый (№ 4)), всего"</f>
        <v>Избирательный округ (Четвертый (№ 4)), всего</v>
      </c>
      <c r="S7" s="9" t="str">
        <f>"Гавриленко Елена Владимировна"</f>
        <v>Гавриленко Елена Владимировна</v>
      </c>
      <c r="T7" s="9" t="str">
        <f>"Райгородский Сергей Николаевич"</f>
        <v>Райгородский Сергей Николаевич</v>
      </c>
      <c r="U7" s="9" t="str">
        <f>"Салварян Артем Валерович"</f>
        <v>Салварян Артем Валерович</v>
      </c>
      <c r="V7" s="9" t="str">
        <f>"Избирательный округ (Пятый (№ 5)), всего"</f>
        <v>Избирательный округ (Пятый (№ 5)), всего</v>
      </c>
      <c r="W7" s="9" t="str">
        <f>"Губенко Александр Викторович"</f>
        <v>Губенко Александр Викторович</v>
      </c>
      <c r="X7" s="9" t="str">
        <f>"Косогор Павел Петрович"</f>
        <v>Косогор Павел Петрович</v>
      </c>
      <c r="Y7" s="9" t="str">
        <f>"Избирательный округ (Шестой (№ 6)), всего"</f>
        <v>Избирательный округ (Шестой (№ 6)), всего</v>
      </c>
      <c r="Z7" s="9" t="str">
        <f>"Бабенко Андрей Вячеславович"</f>
        <v>Бабенко Андрей Вячеславович</v>
      </c>
      <c r="AA7" s="9" t="str">
        <f>"Голота Николай Николаевич"</f>
        <v>Голота Николай Николаевич</v>
      </c>
      <c r="AB7" s="9" t="str">
        <f>"Завгородний Евгений Владимирович"</f>
        <v>Завгородний Евгений Владимирович</v>
      </c>
      <c r="AC7" s="9" t="str">
        <f>"Избирательный округ (Седьмой (№ 7)), всего"</f>
        <v>Избирательный округ (Седьмой (№ 7)), всего</v>
      </c>
      <c r="AD7" s="9" t="str">
        <f>"Величко Дмитрий Николаевич"</f>
        <v>Величко Дмитрий Николаевич</v>
      </c>
      <c r="AE7" s="9" t="str">
        <f>"Дорожкин Дмитрий Александрович"</f>
        <v>Дорожкин Дмитрий Александрович</v>
      </c>
      <c r="AF7" s="9" t="str">
        <f>"Избирательный округ (Восьмой (№ 8)), всего"</f>
        <v>Избирательный округ (Восьмой (№ 8)), всего</v>
      </c>
      <c r="AG7" s="9" t="str">
        <f>"Ванюхин Константин Александрович"</f>
        <v>Ванюхин Константин Александрович</v>
      </c>
      <c r="AH7" s="9" t="str">
        <f>"Макаров Максим Николаевич"</f>
        <v>Макаров Максим Николаевич</v>
      </c>
      <c r="AI7" s="9" t="str">
        <f>"Рудой Артем Сергеевич"</f>
        <v>Рудой Артем Сергеевич</v>
      </c>
      <c r="AJ7" s="9" t="str">
        <f>"Избирательный округ (Девятый (№ 9)), всего"</f>
        <v>Избирательный округ (Девятый (№ 9)), всего</v>
      </c>
      <c r="AK7" s="9" t="str">
        <f>"Гумиров Денис Владимирович"</f>
        <v>Гумиров Денис Владимирович</v>
      </c>
      <c r="AL7" s="9" t="str">
        <f>"Коваль Сергей Викторович"</f>
        <v>Коваль Сергей Викторович</v>
      </c>
      <c r="AM7" s="9" t="str">
        <f>"Избирательный округ (Одиннадцатый (№ 11)), всего"</f>
        <v>Избирательный округ (Одиннадцатый (№ 11)), всего</v>
      </c>
      <c r="AN7" s="9" t="str">
        <f>"Клышникова Юлия Николаевна"</f>
        <v>Клышникова Юлия Николаевна</v>
      </c>
      <c r="AO7" s="9" t="str">
        <f>"Пучкова Елизавета Ивановна"</f>
        <v>Пучкова Елизавета Ивановна</v>
      </c>
      <c r="AP7" s="9" t="str">
        <f>"Сокольников Владимир Георгиевич"</f>
        <v>Сокольников Владимир Георгиевич</v>
      </c>
      <c r="AQ7" s="9" t="str">
        <f>"Избирательный округ (Двенадцатый (№ 12)), всего"</f>
        <v>Избирательный округ (Двенадцатый (№ 12)), всего</v>
      </c>
      <c r="AR7" s="9" t="str">
        <f>"Горохова Ирина Юрьевна"</f>
        <v>Горохова Ирина Юрьевна</v>
      </c>
      <c r="AS7" s="9" t="str">
        <f>"Удод Александр Викторович"</f>
        <v>Удод Александр Викторович</v>
      </c>
      <c r="AT7" s="9" t="str">
        <f>"Избирательный округ (Тринадцатый (№ 13)), всего"</f>
        <v>Избирательный округ (Тринадцатый (№ 13)), всего</v>
      </c>
      <c r="AU7" s="9" t="str">
        <f>"Агарков Александр Александрович"</f>
        <v>Агарков Александр Александрович</v>
      </c>
      <c r="AV7" s="9" t="str">
        <f>"Есаулков Сергей Викторович"</f>
        <v>Есаулков Сергей Викторович</v>
      </c>
      <c r="AW7" s="9" t="str">
        <f>"Лекомцев Кирилл Михайлович"</f>
        <v>Лекомцев Кирилл Михайлович</v>
      </c>
      <c r="AX7" s="9" t="str">
        <f>"Избирательный округ (Четырнадцатый (№ 14)), всего"</f>
        <v>Избирательный округ (Четырнадцатый (№ 14)), всего</v>
      </c>
      <c r="AY7" s="9" t="str">
        <f>"Евглевская Елена Игоревна"</f>
        <v>Евглевская Елена Игоревна</v>
      </c>
      <c r="AZ7" s="9" t="str">
        <f>"Избирательный округ (Пятнадцатый (№ 15)), всего"</f>
        <v>Избирательный округ (Пятнадцатый (№ 15)), всего</v>
      </c>
      <c r="BA7" s="9" t="str">
        <f>"Завалишин Константин Николаевич"</f>
        <v>Завалишин Константин Николаевич</v>
      </c>
      <c r="BB7" s="9" t="str">
        <f>"Родионова Елена Олеговна"</f>
        <v>Родионова Елена Олеговна</v>
      </c>
      <c r="BC7" s="9" t="str">
        <f>"Шедько Максим Сергеевич"</f>
        <v>Шедько Максим Сергеевич</v>
      </c>
      <c r="BD7" s="9" t="str">
        <f>"Избирательный округ (Шестнадцатый (№ 16)), всего"</f>
        <v>Избирательный округ (Шестнадцатый (№ 16)), всего</v>
      </c>
      <c r="BE7" s="9" t="str">
        <f>"Марчук Галина Владимировна"</f>
        <v>Марчук Галина Владимировна</v>
      </c>
      <c r="BF7" s="9" t="str">
        <f>"Милицин Михаил Сергеевич"</f>
        <v>Милицин Михаил Сергеевич</v>
      </c>
      <c r="BG7" s="9" t="str">
        <f>"Оганнисян Рафик Меружанович"</f>
        <v>Оганнисян Рафик Меружанович</v>
      </c>
      <c r="BH7" s="9" t="str">
        <f>"Избирательный округ (Семнадцатый (№ 17)), всего"</f>
        <v>Избирательный округ (Семнадцатый (№ 17)), всего</v>
      </c>
      <c r="BI7" s="9" t="str">
        <f>"Лушпей Андрей Анатольевич"</f>
        <v>Лушпей Андрей Анатольевич</v>
      </c>
      <c r="BJ7" s="9" t="str">
        <f>"Избирательный округ (Восемнадцатый (№ 18)), всего"</f>
        <v>Избирательный округ (Восемнадцатый (№ 18)), всего</v>
      </c>
      <c r="BK7" s="9" t="str">
        <f>"Чупин Денис Олегович"</f>
        <v>Чупин Денис Олегович</v>
      </c>
      <c r="BL7" s="9" t="str">
        <f>"Якименко Михаил Александрович"</f>
        <v>Якименко Михаил Александрович</v>
      </c>
      <c r="BM7" s="9" t="str">
        <f>"Избирательный округ (Девятнадцатый (№ 19)), всего"</f>
        <v>Избирательный округ (Девятнадцатый (№ 19)), всего</v>
      </c>
      <c r="BN7" s="9" t="str">
        <f>"Баженов Максим Валерьевич"</f>
        <v>Баженов Максим Валерьевич</v>
      </c>
      <c r="BO7" s="9" t="str">
        <f>"Сотников Вадим Романович"</f>
        <v>Сотников Вадим Романович</v>
      </c>
      <c r="BP7" s="9" t="str">
        <f>"Избирательный округ (Двадцатый (№ 20)), всего"</f>
        <v>Избирательный округ (Двадцатый (№ 20)), всего</v>
      </c>
      <c r="BQ7" s="9" t="str">
        <f>"Астафьев Алексей Владимирович"</f>
        <v>Астафьев Алексей Владимирович</v>
      </c>
      <c r="BR7" s="9" t="str">
        <f>"Харичева Алина Александровна"</f>
        <v>Харичева Алина Александровна</v>
      </c>
      <c r="BS7" s="9" t="str">
        <f>"Избирательный округ (Двадцать первый (№ 21)), всего"</f>
        <v>Избирательный округ (Двадцать первый (№ 21)), всего</v>
      </c>
      <c r="BT7" s="9" t="str">
        <f>"Бородина Юлия Павловна"</f>
        <v>Бородина Юлия Павловна</v>
      </c>
      <c r="BU7" s="9" t="str">
        <f>"Ершов Вячеслав Вячеславович"</f>
        <v>Ершов Вячеслав Вячеславович</v>
      </c>
      <c r="BV7" s="9" t="str">
        <f>"Избирательный округ (Двадцать второй (№ 22)), всего"</f>
        <v>Избирательный округ (Двадцать второй (№ 22)), всего</v>
      </c>
      <c r="BW7" s="9" t="str">
        <f>"Кононыхин Евгений Константинович"</f>
        <v>Кононыхин Евгений Константинович</v>
      </c>
      <c r="BX7" s="9" t="str">
        <f>"Котельникова Анна Владимировна"</f>
        <v>Котельникова Анна Владимировна</v>
      </c>
      <c r="BY7" s="9" t="str">
        <f>"Скуратович Андрей Валерьевич"</f>
        <v>Скуратович Андрей Валерьевич</v>
      </c>
      <c r="BZ7" s="9" t="str">
        <f>"Избирательный округ (Двадцать третий (№ 23)), всего"</f>
        <v>Избирательный округ (Двадцать третий (№ 23)), всего</v>
      </c>
      <c r="CA7" s="9" t="str">
        <f>"Намаконова Екатерина Алексеевна"</f>
        <v>Намаконова Екатерина Алексеевна</v>
      </c>
      <c r="CB7" s="9" t="str">
        <f>"Черныш Борис Васильевич"</f>
        <v>Черныш Борис Васильевич</v>
      </c>
      <c r="CC7" s="9" t="str">
        <f>"Избирательный округ (Двадцать четвертый (№ 24)), всего"</f>
        <v>Избирательный округ (Двадцать четвертый (№ 24)), всего</v>
      </c>
      <c r="CD7" s="9" t="str">
        <f>"Кочелаевская Ирина Викторовна"</f>
        <v>Кочелаевская Ирина Викторовна</v>
      </c>
      <c r="CE7" s="9" t="str">
        <f>"Попов Степан Вячеславович"</f>
        <v>Попов Степан Вячеславович</v>
      </c>
      <c r="CF7" s="9" t="str">
        <f>"Рокосей Владимир Николаевич"</f>
        <v>Рокосей Владимир Николаевич</v>
      </c>
      <c r="CG7" s="9" t="str">
        <f>"Избирательный округ (Двадцать пятый (№ 25)), всего"</f>
        <v>Избирательный округ (Двадцать пятый (№ 25)), всего</v>
      </c>
      <c r="CH7" s="9" t="str">
        <f>"Замчевская Юлия Александровна"</f>
        <v>Замчевская Юлия Александровна</v>
      </c>
      <c r="CI7" s="9" t="str">
        <f>"Зотов Михаил Вячеславович"</f>
        <v>Зотов Михаил Вячеславович</v>
      </c>
      <c r="CJ7" s="9" t="str">
        <f>"Щедрин Максим Андреевич"</f>
        <v>Щедрин Максим Андреевич</v>
      </c>
      <c r="CK7" s="9" t="str">
        <f>"Избирательный округ (Двадцать шестой (№ 26)), всего"</f>
        <v>Избирательный округ (Двадцать шестой (№ 26)), всего</v>
      </c>
      <c r="CL7" s="9" t="str">
        <f>"Лизандер Мария Ивановна"</f>
        <v>Лизандер Мария Ивановна</v>
      </c>
      <c r="CM7" s="9" t="str">
        <f>"Очкалов Валерий Александрович"</f>
        <v>Очкалов Валерий Александрович</v>
      </c>
      <c r="CN7" s="9" t="str">
        <f>"Чеглаков Игорь Александрович"</f>
        <v>Чеглаков Игорь Александрович</v>
      </c>
      <c r="CO7" s="9" t="str">
        <f>"Избирательный округ (Двадцать седьмой (№ 27)), всего"</f>
        <v>Избирательный округ (Двадцать седьмой (№ 27)), всего</v>
      </c>
      <c r="CP7" s="9" t="str">
        <f>"Зинков Николай Павлович"</f>
        <v>Зинков Николай Павлович</v>
      </c>
      <c r="CQ7" s="9" t="str">
        <f>"Пелин Виталий Викторович"</f>
        <v>Пелин Виталий Викторович</v>
      </c>
      <c r="CR7" s="9" t="str">
        <f>"Чуян Илья Александрович"</f>
        <v>Чуян Илья Александрович</v>
      </c>
      <c r="CS7" s="9" t="str">
        <f>"Избирательный округ (Двадцать восьмой (№ 28)), всего"</f>
        <v>Избирательный округ (Двадцать восьмой (№ 28)), всего</v>
      </c>
      <c r="CT7" s="9" t="str">
        <f>"Пушкарев Евгений Владимирович"</f>
        <v>Пушкарев Евгений Владимирович</v>
      </c>
      <c r="CU7" s="9" t="str">
        <f>"Шалимов Борис Валерьевич"</f>
        <v>Шалимов Борис Валерьевич</v>
      </c>
      <c r="CV7" s="9" t="str">
        <f>"Избирательный округ (Двадцать девятый (№ 29)), всего"</f>
        <v>Избирательный округ (Двадцать девятый (№ 29)), всего</v>
      </c>
      <c r="CW7" s="9" t="str">
        <f>"Гречко Денис Сергеевич"</f>
        <v>Гречко Денис Сергеевич</v>
      </c>
      <c r="CX7" s="9" t="str">
        <f>"Мальцев Аркадий Викторович"</f>
        <v>Мальцев Аркадий Викторович</v>
      </c>
      <c r="CY7" s="9" t="str">
        <f>"Избирательный округ (Тридцатый (№ 30)), всего"</f>
        <v>Избирательный округ (Тридцатый (№ 30)), всего</v>
      </c>
    </row>
    <row r="8" spans="1:104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  <c r="AR8" s="6">
        <v>44</v>
      </c>
      <c r="AS8" s="6">
        <v>45</v>
      </c>
      <c r="AT8" s="6">
        <v>46</v>
      </c>
      <c r="AU8" s="6">
        <v>47</v>
      </c>
      <c r="AV8" s="6">
        <v>48</v>
      </c>
      <c r="AW8" s="6">
        <v>49</v>
      </c>
      <c r="AX8" s="6">
        <v>50</v>
      </c>
      <c r="AY8" s="6">
        <v>51</v>
      </c>
      <c r="AZ8" s="6">
        <v>52</v>
      </c>
      <c r="BA8" s="6">
        <v>53</v>
      </c>
      <c r="BB8" s="6">
        <v>54</v>
      </c>
      <c r="BC8" s="6">
        <v>55</v>
      </c>
      <c r="BD8" s="6">
        <v>56</v>
      </c>
      <c r="BE8" s="6">
        <v>57</v>
      </c>
      <c r="BF8" s="6">
        <v>58</v>
      </c>
      <c r="BG8" s="6">
        <v>59</v>
      </c>
      <c r="BH8" s="6">
        <v>60</v>
      </c>
      <c r="BI8" s="6">
        <v>61</v>
      </c>
      <c r="BJ8" s="6">
        <v>62</v>
      </c>
      <c r="BK8" s="6">
        <v>63</v>
      </c>
      <c r="BL8" s="6">
        <v>64</v>
      </c>
      <c r="BM8" s="6">
        <v>65</v>
      </c>
      <c r="BN8" s="6">
        <v>66</v>
      </c>
      <c r="BO8" s="6">
        <v>67</v>
      </c>
      <c r="BP8" s="6">
        <v>68</v>
      </c>
      <c r="BQ8" s="6">
        <v>69</v>
      </c>
      <c r="BR8" s="6">
        <v>70</v>
      </c>
      <c r="BS8" s="6">
        <v>71</v>
      </c>
      <c r="BT8" s="6">
        <v>72</v>
      </c>
      <c r="BU8" s="6">
        <v>73</v>
      </c>
      <c r="BV8" s="6">
        <v>74</v>
      </c>
      <c r="BW8" s="6">
        <v>75</v>
      </c>
      <c r="BX8" s="6">
        <v>76</v>
      </c>
      <c r="BY8" s="6">
        <v>77</v>
      </c>
      <c r="BZ8" s="6">
        <v>78</v>
      </c>
      <c r="CA8" s="6">
        <v>79</v>
      </c>
      <c r="CB8" s="6">
        <v>80</v>
      </c>
      <c r="CC8" s="6">
        <v>81</v>
      </c>
      <c r="CD8" s="6">
        <v>82</v>
      </c>
      <c r="CE8" s="6">
        <v>83</v>
      </c>
      <c r="CF8" s="6">
        <v>84</v>
      </c>
      <c r="CG8" s="6">
        <v>85</v>
      </c>
      <c r="CH8" s="6">
        <v>86</v>
      </c>
      <c r="CI8" s="6">
        <v>87</v>
      </c>
      <c r="CJ8" s="6">
        <v>88</v>
      </c>
      <c r="CK8" s="6">
        <v>89</v>
      </c>
      <c r="CL8" s="6">
        <v>90</v>
      </c>
      <c r="CM8" s="6">
        <v>91</v>
      </c>
      <c r="CN8" s="6">
        <v>92</v>
      </c>
      <c r="CO8" s="6">
        <v>93</v>
      </c>
      <c r="CP8" s="6">
        <v>94</v>
      </c>
      <c r="CQ8" s="6">
        <v>95</v>
      </c>
      <c r="CR8" s="6">
        <v>96</v>
      </c>
      <c r="CS8" s="6">
        <v>97</v>
      </c>
      <c r="CT8" s="6">
        <v>98</v>
      </c>
      <c r="CU8" s="6">
        <v>99</v>
      </c>
      <c r="CV8" s="6">
        <v>100</v>
      </c>
      <c r="CW8" s="6">
        <v>101</v>
      </c>
      <c r="CX8" s="6">
        <v>102</v>
      </c>
      <c r="CY8" s="6">
        <v>103</v>
      </c>
      <c r="CZ8" s="7"/>
    </row>
    <row r="9" spans="1:104" ht="91">
      <c r="A9" s="12" t="s">
        <v>6</v>
      </c>
      <c r="B9" s="13" t="str">
        <f>"5 Остаток средств фонда на дату сдачи отчета (заверяется банковской справкой)"</f>
        <v>5 Остаток средств фонда на дату сдачи отчета (заверяется банковской справкой)</v>
      </c>
      <c r="C9" s="14">
        <v>310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0"/>
    </row>
    <row r="10" spans="1:104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0"/>
    </row>
    <row r="11" spans="1:104" ht="52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>
        <v>11672112.57</v>
      </c>
      <c r="E11" s="15">
        <v>44800</v>
      </c>
      <c r="F11" s="15">
        <v>1998</v>
      </c>
      <c r="G11" s="15">
        <v>390932.56</v>
      </c>
      <c r="H11" s="15">
        <v>0</v>
      </c>
      <c r="I11" s="15">
        <v>437730.56</v>
      </c>
      <c r="J11" s="15">
        <v>0</v>
      </c>
      <c r="K11" s="15">
        <v>0</v>
      </c>
      <c r="L11" s="15">
        <v>0</v>
      </c>
      <c r="M11" s="15">
        <v>390932.31</v>
      </c>
      <c r="N11" s="15">
        <v>390932.31</v>
      </c>
      <c r="O11" s="15">
        <v>0</v>
      </c>
      <c r="P11" s="15">
        <v>100000</v>
      </c>
      <c r="Q11" s="15">
        <v>127907.31</v>
      </c>
      <c r="R11" s="15">
        <v>227907.31</v>
      </c>
      <c r="S11" s="15">
        <v>0</v>
      </c>
      <c r="T11" s="15">
        <v>0</v>
      </c>
      <c r="U11" s="15">
        <v>665105.24</v>
      </c>
      <c r="V11" s="15">
        <v>665105.24</v>
      </c>
      <c r="W11" s="15">
        <v>19520</v>
      </c>
      <c r="X11" s="15">
        <v>100000</v>
      </c>
      <c r="Y11" s="15">
        <v>119520</v>
      </c>
      <c r="Z11" s="15">
        <v>8500</v>
      </c>
      <c r="AA11" s="15">
        <v>62940</v>
      </c>
      <c r="AB11" s="15">
        <v>53795</v>
      </c>
      <c r="AC11" s="15">
        <v>125235</v>
      </c>
      <c r="AD11" s="15">
        <v>400932.31</v>
      </c>
      <c r="AE11" s="15">
        <v>66500</v>
      </c>
      <c r="AF11" s="15">
        <v>467432.31</v>
      </c>
      <c r="AG11" s="15">
        <v>0</v>
      </c>
      <c r="AH11" s="15">
        <v>440541.51</v>
      </c>
      <c r="AI11" s="15">
        <v>66500</v>
      </c>
      <c r="AJ11" s="15">
        <v>507041.51</v>
      </c>
      <c r="AK11" s="15">
        <v>397682.56</v>
      </c>
      <c r="AL11" s="15">
        <v>100000</v>
      </c>
      <c r="AM11" s="15">
        <v>497682.56</v>
      </c>
      <c r="AN11" s="15">
        <v>1690</v>
      </c>
      <c r="AO11" s="15">
        <v>1702</v>
      </c>
      <c r="AP11" s="15">
        <v>557536</v>
      </c>
      <c r="AQ11" s="15">
        <v>560928</v>
      </c>
      <c r="AR11" s="15">
        <v>100000</v>
      </c>
      <c r="AS11" s="15">
        <v>390932.56</v>
      </c>
      <c r="AT11" s="15">
        <v>490932.56</v>
      </c>
      <c r="AU11" s="15">
        <v>397682.56</v>
      </c>
      <c r="AV11" s="15">
        <v>74262</v>
      </c>
      <c r="AW11" s="15">
        <v>811952</v>
      </c>
      <c r="AX11" s="15">
        <v>1283896.56</v>
      </c>
      <c r="AY11" s="15">
        <v>390932.31</v>
      </c>
      <c r="AZ11" s="15">
        <v>390932.31</v>
      </c>
      <c r="BA11" s="15">
        <v>397682.31</v>
      </c>
      <c r="BB11" s="15">
        <v>0</v>
      </c>
      <c r="BC11" s="15">
        <v>100000</v>
      </c>
      <c r="BD11" s="15">
        <v>497682.31</v>
      </c>
      <c r="BE11" s="15">
        <v>1998</v>
      </c>
      <c r="BF11" s="15">
        <v>82788</v>
      </c>
      <c r="BG11" s="15">
        <v>397682.56</v>
      </c>
      <c r="BH11" s="15">
        <v>482468.56</v>
      </c>
      <c r="BI11" s="15">
        <v>0</v>
      </c>
      <c r="BJ11" s="15">
        <v>0</v>
      </c>
      <c r="BK11" s="15">
        <v>0</v>
      </c>
      <c r="BL11" s="15">
        <v>397682.31</v>
      </c>
      <c r="BM11" s="15">
        <v>397682.31</v>
      </c>
      <c r="BN11" s="15">
        <v>127907.56</v>
      </c>
      <c r="BO11" s="15">
        <v>0</v>
      </c>
      <c r="BP11" s="15">
        <v>127907.56</v>
      </c>
      <c r="BQ11" s="15">
        <v>397682.31</v>
      </c>
      <c r="BR11" s="15">
        <v>0</v>
      </c>
      <c r="BS11" s="15">
        <v>397682.31</v>
      </c>
      <c r="BT11" s="15">
        <v>0</v>
      </c>
      <c r="BU11" s="15">
        <v>407682.31</v>
      </c>
      <c r="BV11" s="15">
        <v>407682.31</v>
      </c>
      <c r="BW11" s="15">
        <v>397682.31</v>
      </c>
      <c r="BX11" s="15">
        <v>1380</v>
      </c>
      <c r="BY11" s="15">
        <v>34000</v>
      </c>
      <c r="BZ11" s="15">
        <v>433062.31</v>
      </c>
      <c r="CA11" s="15">
        <v>397682.31</v>
      </c>
      <c r="CB11" s="15">
        <v>0</v>
      </c>
      <c r="CC11" s="15">
        <v>397682.31</v>
      </c>
      <c r="CD11" s="15">
        <v>0</v>
      </c>
      <c r="CE11" s="15">
        <v>400932.31</v>
      </c>
      <c r="CF11" s="15">
        <v>0</v>
      </c>
      <c r="CG11" s="15">
        <v>400932.31</v>
      </c>
      <c r="CH11" s="15">
        <v>1702</v>
      </c>
      <c r="CI11" s="15">
        <v>100000</v>
      </c>
      <c r="CJ11" s="15">
        <v>127907.31</v>
      </c>
      <c r="CK11" s="15">
        <v>229609.31</v>
      </c>
      <c r="CL11" s="15">
        <v>5340.5</v>
      </c>
      <c r="CM11" s="15">
        <v>0</v>
      </c>
      <c r="CN11" s="15">
        <v>397682.31</v>
      </c>
      <c r="CO11" s="15">
        <v>403022.81</v>
      </c>
      <c r="CP11" s="15">
        <v>425157.31</v>
      </c>
      <c r="CQ11" s="15">
        <v>117650</v>
      </c>
      <c r="CR11" s="15">
        <v>0</v>
      </c>
      <c r="CS11" s="15">
        <v>542807.31000000006</v>
      </c>
      <c r="CT11" s="15">
        <v>397682.31</v>
      </c>
      <c r="CU11" s="15">
        <v>0</v>
      </c>
      <c r="CV11" s="15">
        <v>397682.31</v>
      </c>
      <c r="CW11" s="15">
        <v>0</v>
      </c>
      <c r="CX11" s="15">
        <v>390932.31</v>
      </c>
      <c r="CY11" s="15">
        <v>390932.31</v>
      </c>
      <c r="CZ11" s="10"/>
    </row>
    <row r="12" spans="1:104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0"/>
    </row>
    <row r="13" spans="1:104" ht="91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>
        <v>11672112.57</v>
      </c>
      <c r="E13" s="15">
        <v>44800</v>
      </c>
      <c r="F13" s="15">
        <v>1998</v>
      </c>
      <c r="G13" s="15">
        <v>390932.56</v>
      </c>
      <c r="H13" s="15">
        <v>0</v>
      </c>
      <c r="I13" s="15">
        <v>437730.56</v>
      </c>
      <c r="J13" s="15">
        <v>0</v>
      </c>
      <c r="K13" s="15">
        <v>0</v>
      </c>
      <c r="L13" s="15">
        <v>0</v>
      </c>
      <c r="M13" s="15">
        <v>390932.31</v>
      </c>
      <c r="N13" s="15">
        <v>390932.31</v>
      </c>
      <c r="O13" s="15">
        <v>0</v>
      </c>
      <c r="P13" s="15">
        <v>100000</v>
      </c>
      <c r="Q13" s="15">
        <v>127907.31</v>
      </c>
      <c r="R13" s="15">
        <v>227907.31</v>
      </c>
      <c r="S13" s="15">
        <v>0</v>
      </c>
      <c r="T13" s="15">
        <v>0</v>
      </c>
      <c r="U13" s="15">
        <v>665105.24</v>
      </c>
      <c r="V13" s="15">
        <v>665105.24</v>
      </c>
      <c r="W13" s="15">
        <v>19520</v>
      </c>
      <c r="X13" s="15">
        <v>100000</v>
      </c>
      <c r="Y13" s="15">
        <v>119520</v>
      </c>
      <c r="Z13" s="15">
        <v>8500</v>
      </c>
      <c r="AA13" s="15">
        <v>62940</v>
      </c>
      <c r="AB13" s="15">
        <v>53795</v>
      </c>
      <c r="AC13" s="15">
        <v>125235</v>
      </c>
      <c r="AD13" s="15">
        <v>400932.31</v>
      </c>
      <c r="AE13" s="15">
        <v>66500</v>
      </c>
      <c r="AF13" s="15">
        <v>467432.31</v>
      </c>
      <c r="AG13" s="15">
        <v>0</v>
      </c>
      <c r="AH13" s="15">
        <v>440541.51</v>
      </c>
      <c r="AI13" s="15">
        <v>66500</v>
      </c>
      <c r="AJ13" s="15">
        <v>507041.51</v>
      </c>
      <c r="AK13" s="15">
        <v>397682.56</v>
      </c>
      <c r="AL13" s="15">
        <v>100000</v>
      </c>
      <c r="AM13" s="15">
        <v>497682.56</v>
      </c>
      <c r="AN13" s="15">
        <v>1690</v>
      </c>
      <c r="AO13" s="15">
        <v>1702</v>
      </c>
      <c r="AP13" s="15">
        <v>557536</v>
      </c>
      <c r="AQ13" s="15">
        <v>560928</v>
      </c>
      <c r="AR13" s="15">
        <v>100000</v>
      </c>
      <c r="AS13" s="15">
        <v>390932.56</v>
      </c>
      <c r="AT13" s="15">
        <v>490932.56</v>
      </c>
      <c r="AU13" s="15">
        <v>397682.56</v>
      </c>
      <c r="AV13" s="15">
        <v>74262</v>
      </c>
      <c r="AW13" s="15">
        <v>811952</v>
      </c>
      <c r="AX13" s="15">
        <v>1283896.56</v>
      </c>
      <c r="AY13" s="15">
        <v>390932.31</v>
      </c>
      <c r="AZ13" s="15">
        <v>390932.31</v>
      </c>
      <c r="BA13" s="15">
        <v>397682.31</v>
      </c>
      <c r="BB13" s="15">
        <v>0</v>
      </c>
      <c r="BC13" s="15">
        <v>100000</v>
      </c>
      <c r="BD13" s="15">
        <v>497682.31</v>
      </c>
      <c r="BE13" s="15">
        <v>1998</v>
      </c>
      <c r="BF13" s="15">
        <v>82788</v>
      </c>
      <c r="BG13" s="15">
        <v>397682.56</v>
      </c>
      <c r="BH13" s="15">
        <v>482468.56</v>
      </c>
      <c r="BI13" s="15">
        <v>0</v>
      </c>
      <c r="BJ13" s="15">
        <v>0</v>
      </c>
      <c r="BK13" s="15">
        <v>0</v>
      </c>
      <c r="BL13" s="15">
        <v>397682.31</v>
      </c>
      <c r="BM13" s="15">
        <v>397682.31</v>
      </c>
      <c r="BN13" s="15">
        <v>127907.56</v>
      </c>
      <c r="BO13" s="15">
        <v>0</v>
      </c>
      <c r="BP13" s="15">
        <v>127907.56</v>
      </c>
      <c r="BQ13" s="15">
        <v>397682.31</v>
      </c>
      <c r="BR13" s="15">
        <v>0</v>
      </c>
      <c r="BS13" s="15">
        <v>397682.31</v>
      </c>
      <c r="BT13" s="15">
        <v>0</v>
      </c>
      <c r="BU13" s="15">
        <v>407682.31</v>
      </c>
      <c r="BV13" s="15">
        <v>407682.31</v>
      </c>
      <c r="BW13" s="15">
        <v>397682.31</v>
      </c>
      <c r="BX13" s="15">
        <v>1380</v>
      </c>
      <c r="BY13" s="15">
        <v>34000</v>
      </c>
      <c r="BZ13" s="15">
        <v>433062.31</v>
      </c>
      <c r="CA13" s="15">
        <v>397682.31</v>
      </c>
      <c r="CB13" s="15">
        <v>0</v>
      </c>
      <c r="CC13" s="15">
        <v>397682.31</v>
      </c>
      <c r="CD13" s="15">
        <v>0</v>
      </c>
      <c r="CE13" s="15">
        <v>400932.31</v>
      </c>
      <c r="CF13" s="15">
        <v>0</v>
      </c>
      <c r="CG13" s="15">
        <v>400932.31</v>
      </c>
      <c r="CH13" s="15">
        <v>1702</v>
      </c>
      <c r="CI13" s="15">
        <v>100000</v>
      </c>
      <c r="CJ13" s="15">
        <v>127907.31</v>
      </c>
      <c r="CK13" s="15">
        <v>229609.31</v>
      </c>
      <c r="CL13" s="15">
        <v>5340.5</v>
      </c>
      <c r="CM13" s="15">
        <v>0</v>
      </c>
      <c r="CN13" s="15">
        <v>397682.31</v>
      </c>
      <c r="CO13" s="15">
        <v>403022.81</v>
      </c>
      <c r="CP13" s="15">
        <v>425157.31</v>
      </c>
      <c r="CQ13" s="15">
        <v>117650</v>
      </c>
      <c r="CR13" s="15">
        <v>0</v>
      </c>
      <c r="CS13" s="15">
        <v>542807.31000000006</v>
      </c>
      <c r="CT13" s="15">
        <v>397682.31</v>
      </c>
      <c r="CU13" s="15">
        <v>0</v>
      </c>
      <c r="CV13" s="15">
        <v>397682.31</v>
      </c>
      <c r="CW13" s="15">
        <v>0</v>
      </c>
      <c r="CX13" s="15">
        <v>390932.31</v>
      </c>
      <c r="CY13" s="15">
        <v>390932.31</v>
      </c>
      <c r="CZ13" s="10"/>
    </row>
    <row r="14" spans="1:104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0"/>
    </row>
    <row r="15" spans="1:104" ht="52">
      <c r="A15" s="12" t="s">
        <v>10</v>
      </c>
      <c r="B15" s="13" t="str">
        <f>"1.1.1 Собственные средства кандидата"</f>
        <v>1.1.1 Собственные средства кандидата</v>
      </c>
      <c r="C15" s="14">
        <v>30</v>
      </c>
      <c r="D15" s="15">
        <v>878367.49</v>
      </c>
      <c r="E15" s="15">
        <v>44800</v>
      </c>
      <c r="F15" s="15">
        <v>0</v>
      </c>
      <c r="G15" s="15">
        <v>0</v>
      </c>
      <c r="H15" s="15">
        <v>0</v>
      </c>
      <c r="I15" s="15">
        <v>44800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127907.31</v>
      </c>
      <c r="R15" s="15">
        <v>127907.31</v>
      </c>
      <c r="S15" s="15">
        <v>0</v>
      </c>
      <c r="T15" s="15">
        <v>0</v>
      </c>
      <c r="U15" s="15">
        <v>250000</v>
      </c>
      <c r="V15" s="15">
        <v>250000</v>
      </c>
      <c r="W15" s="15">
        <v>15510</v>
      </c>
      <c r="X15" s="15">
        <v>0</v>
      </c>
      <c r="Y15" s="15">
        <v>15510</v>
      </c>
      <c r="Z15" s="15">
        <v>8500</v>
      </c>
      <c r="AA15" s="15">
        <v>0</v>
      </c>
      <c r="AB15" s="15">
        <v>0</v>
      </c>
      <c r="AC15" s="15">
        <v>8500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23536</v>
      </c>
      <c r="AQ15" s="15">
        <v>23536</v>
      </c>
      <c r="AR15" s="15">
        <v>0</v>
      </c>
      <c r="AS15" s="15">
        <v>0</v>
      </c>
      <c r="AT15" s="15">
        <v>0</v>
      </c>
      <c r="AU15" s="15">
        <v>0</v>
      </c>
      <c r="AV15" s="15">
        <v>7762</v>
      </c>
      <c r="AW15" s="15">
        <v>8000</v>
      </c>
      <c r="AX15" s="15">
        <v>15762</v>
      </c>
      <c r="AY15" s="15">
        <v>76887.31</v>
      </c>
      <c r="AZ15" s="15">
        <v>76887.31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8000</v>
      </c>
      <c r="BG15" s="15">
        <v>0</v>
      </c>
      <c r="BH15" s="15">
        <v>8000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127907.56</v>
      </c>
      <c r="BO15" s="15">
        <v>0</v>
      </c>
      <c r="BP15" s="15">
        <v>127907.56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  <c r="BY15" s="15">
        <v>34000</v>
      </c>
      <c r="BZ15" s="15">
        <v>34000</v>
      </c>
      <c r="CA15" s="15">
        <v>0</v>
      </c>
      <c r="CB15" s="15">
        <v>0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127907.31</v>
      </c>
      <c r="CK15" s="15">
        <v>127907.31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17650</v>
      </c>
      <c r="CR15" s="15">
        <v>0</v>
      </c>
      <c r="CS15" s="15">
        <v>17650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0"/>
    </row>
    <row r="16" spans="1:104" ht="91">
      <c r="A16" s="12" t="s">
        <v>11</v>
      </c>
      <c r="B16" s="13" t="str">
        <f>"1.1.2 Средства, выделенные кандидату выдвинувшим его избирательным объединением"</f>
        <v>1.1.2 Средства, выделенные кандидату выдвинувшим его избирательным объединением</v>
      </c>
      <c r="C16" s="14">
        <v>40</v>
      </c>
      <c r="D16" s="15">
        <v>10730805.08</v>
      </c>
      <c r="E16" s="15">
        <v>0</v>
      </c>
      <c r="F16" s="15">
        <v>1998</v>
      </c>
      <c r="G16" s="15">
        <v>390932.56</v>
      </c>
      <c r="H16" s="15">
        <v>0</v>
      </c>
      <c r="I16" s="15">
        <v>392930.56</v>
      </c>
      <c r="J16" s="15">
        <v>0</v>
      </c>
      <c r="K16" s="15">
        <v>0</v>
      </c>
      <c r="L16" s="15">
        <v>0</v>
      </c>
      <c r="M16" s="15">
        <v>390932.31</v>
      </c>
      <c r="N16" s="15">
        <v>390932.31</v>
      </c>
      <c r="O16" s="15">
        <v>0</v>
      </c>
      <c r="P16" s="15">
        <v>100000</v>
      </c>
      <c r="Q16" s="15">
        <v>0</v>
      </c>
      <c r="R16" s="15">
        <v>100000</v>
      </c>
      <c r="S16" s="15">
        <v>0</v>
      </c>
      <c r="T16" s="15">
        <v>0</v>
      </c>
      <c r="U16" s="15">
        <v>415105.24</v>
      </c>
      <c r="V16" s="15">
        <v>415105.24</v>
      </c>
      <c r="W16" s="15">
        <v>4010</v>
      </c>
      <c r="X16" s="15">
        <v>100000</v>
      </c>
      <c r="Y16" s="15">
        <v>104010</v>
      </c>
      <c r="Z16" s="15">
        <v>0</v>
      </c>
      <c r="AA16" s="15">
        <v>0</v>
      </c>
      <c r="AB16" s="15">
        <v>53795</v>
      </c>
      <c r="AC16" s="15">
        <v>53795</v>
      </c>
      <c r="AD16" s="15">
        <v>400932.31</v>
      </c>
      <c r="AE16" s="15">
        <v>66500</v>
      </c>
      <c r="AF16" s="15">
        <v>467432.31</v>
      </c>
      <c r="AG16" s="15">
        <v>0</v>
      </c>
      <c r="AH16" s="15">
        <v>440541.51</v>
      </c>
      <c r="AI16" s="15">
        <v>66500</v>
      </c>
      <c r="AJ16" s="15">
        <v>507041.51</v>
      </c>
      <c r="AK16" s="15">
        <v>397682.56</v>
      </c>
      <c r="AL16" s="15">
        <v>100000</v>
      </c>
      <c r="AM16" s="15">
        <v>497682.56</v>
      </c>
      <c r="AN16" s="15">
        <v>1690</v>
      </c>
      <c r="AO16" s="15">
        <v>1702</v>
      </c>
      <c r="AP16" s="15">
        <v>534000</v>
      </c>
      <c r="AQ16" s="15">
        <v>537392</v>
      </c>
      <c r="AR16" s="15">
        <v>100000</v>
      </c>
      <c r="AS16" s="15">
        <v>390932.56</v>
      </c>
      <c r="AT16" s="15">
        <v>490932.56</v>
      </c>
      <c r="AU16" s="15">
        <v>397682.56</v>
      </c>
      <c r="AV16" s="15">
        <v>66500</v>
      </c>
      <c r="AW16" s="15">
        <v>803952</v>
      </c>
      <c r="AX16" s="15">
        <v>1268134.56</v>
      </c>
      <c r="AY16" s="15">
        <v>314045</v>
      </c>
      <c r="AZ16" s="15">
        <v>314045</v>
      </c>
      <c r="BA16" s="15">
        <v>397682.31</v>
      </c>
      <c r="BB16" s="15">
        <v>0</v>
      </c>
      <c r="BC16" s="15">
        <v>100000</v>
      </c>
      <c r="BD16" s="15">
        <v>497682.31</v>
      </c>
      <c r="BE16" s="15">
        <v>1998</v>
      </c>
      <c r="BF16" s="15">
        <v>74788</v>
      </c>
      <c r="BG16" s="15">
        <v>397682.56</v>
      </c>
      <c r="BH16" s="15">
        <v>474468.56</v>
      </c>
      <c r="BI16" s="15">
        <v>0</v>
      </c>
      <c r="BJ16" s="15">
        <v>0</v>
      </c>
      <c r="BK16" s="15">
        <v>0</v>
      </c>
      <c r="BL16" s="15">
        <v>397682.31</v>
      </c>
      <c r="BM16" s="15">
        <v>397682.31</v>
      </c>
      <c r="BN16" s="15">
        <v>0</v>
      </c>
      <c r="BO16" s="15">
        <v>0</v>
      </c>
      <c r="BP16" s="15">
        <v>0</v>
      </c>
      <c r="BQ16" s="15">
        <v>397682.31</v>
      </c>
      <c r="BR16" s="15">
        <v>0</v>
      </c>
      <c r="BS16" s="15">
        <v>397682.31</v>
      </c>
      <c r="BT16" s="15">
        <v>0</v>
      </c>
      <c r="BU16" s="15">
        <v>407682.31</v>
      </c>
      <c r="BV16" s="15">
        <v>407682.31</v>
      </c>
      <c r="BW16" s="15">
        <v>397682.31</v>
      </c>
      <c r="BX16" s="15">
        <v>1380</v>
      </c>
      <c r="BY16" s="15">
        <v>0</v>
      </c>
      <c r="BZ16" s="15">
        <v>399062.31</v>
      </c>
      <c r="CA16" s="15">
        <v>397682.31</v>
      </c>
      <c r="CB16" s="15">
        <v>0</v>
      </c>
      <c r="CC16" s="15">
        <v>397682.31</v>
      </c>
      <c r="CD16" s="15">
        <v>0</v>
      </c>
      <c r="CE16" s="15">
        <v>400932.31</v>
      </c>
      <c r="CF16" s="15">
        <v>0</v>
      </c>
      <c r="CG16" s="15">
        <v>400932.31</v>
      </c>
      <c r="CH16" s="15">
        <v>1702</v>
      </c>
      <c r="CI16" s="15">
        <v>100000</v>
      </c>
      <c r="CJ16" s="15">
        <v>0</v>
      </c>
      <c r="CK16" s="15">
        <v>101702</v>
      </c>
      <c r="CL16" s="15">
        <v>5340.5</v>
      </c>
      <c r="CM16" s="15">
        <v>0</v>
      </c>
      <c r="CN16" s="15">
        <v>397682.31</v>
      </c>
      <c r="CO16" s="15">
        <v>403022.81</v>
      </c>
      <c r="CP16" s="15">
        <v>425157.31</v>
      </c>
      <c r="CQ16" s="15">
        <v>100000</v>
      </c>
      <c r="CR16" s="15">
        <v>0</v>
      </c>
      <c r="CS16" s="15">
        <v>525157.31000000006</v>
      </c>
      <c r="CT16" s="15">
        <v>397682.31</v>
      </c>
      <c r="CU16" s="15">
        <v>0</v>
      </c>
      <c r="CV16" s="15">
        <v>397682.31</v>
      </c>
      <c r="CW16" s="15">
        <v>0</v>
      </c>
      <c r="CX16" s="15">
        <v>390932.31</v>
      </c>
      <c r="CY16" s="15">
        <v>390932.31</v>
      </c>
      <c r="CZ16" s="10"/>
    </row>
    <row r="17" spans="1:104" ht="52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0"/>
    </row>
    <row r="18" spans="1:104" ht="65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>
        <v>62940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62940</v>
      </c>
      <c r="AB18" s="15">
        <v>0</v>
      </c>
      <c r="AC18" s="15">
        <v>62940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5">
        <v>0</v>
      </c>
      <c r="BZ18" s="15">
        <v>0</v>
      </c>
      <c r="CA18" s="15">
        <v>0</v>
      </c>
      <c r="CB18" s="15">
        <v>0</v>
      </c>
      <c r="CC18" s="15">
        <v>0</v>
      </c>
      <c r="CD18" s="15">
        <v>0</v>
      </c>
      <c r="CE18" s="15">
        <v>0</v>
      </c>
      <c r="CF18" s="15">
        <v>0</v>
      </c>
      <c r="CG18" s="15">
        <v>0</v>
      </c>
      <c r="CH18" s="15">
        <v>0</v>
      </c>
      <c r="CI18" s="15">
        <v>0</v>
      </c>
      <c r="CJ18" s="15">
        <v>0</v>
      </c>
      <c r="CK18" s="15">
        <v>0</v>
      </c>
      <c r="CL18" s="15">
        <v>0</v>
      </c>
      <c r="CM18" s="15">
        <v>0</v>
      </c>
      <c r="CN18" s="15">
        <v>0</v>
      </c>
      <c r="CO18" s="15">
        <v>0</v>
      </c>
      <c r="CP18" s="15">
        <v>0</v>
      </c>
      <c r="CQ18" s="15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0"/>
    </row>
    <row r="19" spans="1:104" ht="312">
      <c r="A19" s="12" t="s">
        <v>14</v>
      </c>
      <c r="B19" s="13" t="str">
        <f>"1.2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области»"</f>
        <v>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</v>
      </c>
      <c r="C19" s="14">
        <v>70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0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0"/>
    </row>
    <row r="20" spans="1:104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0"/>
    </row>
    <row r="21" spans="1:104" ht="52">
      <c r="A21" s="12" t="s">
        <v>15</v>
      </c>
      <c r="B21" s="13" t="str">
        <f>"1.2.1 Собственные средства кандидата"</f>
        <v>1.2.1 Собственные средства кандидата</v>
      </c>
      <c r="C21" s="14">
        <v>80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0</v>
      </c>
      <c r="CG21" s="15">
        <v>0</v>
      </c>
      <c r="CH21" s="15">
        <v>0</v>
      </c>
      <c r="CI21" s="15">
        <v>0</v>
      </c>
      <c r="CJ21" s="15">
        <v>0</v>
      </c>
      <c r="CK21" s="15">
        <v>0</v>
      </c>
      <c r="CL21" s="15">
        <v>0</v>
      </c>
      <c r="CM21" s="15">
        <v>0</v>
      </c>
      <c r="CN21" s="15">
        <v>0</v>
      </c>
      <c r="CO21" s="15">
        <v>0</v>
      </c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0"/>
    </row>
    <row r="22" spans="1:104" ht="91">
      <c r="A22" s="12" t="s">
        <v>16</v>
      </c>
      <c r="B22" s="13" t="str">
        <f>"1.2.2 Средства, выделенные кандидату выдвинувшим его избирательным объединением"</f>
        <v>1.2.2 Средства, выделенные кандидату выдвинувшим его избирательным объединением</v>
      </c>
      <c r="C22" s="14">
        <v>90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0"/>
    </row>
    <row r="23" spans="1:104" ht="26">
      <c r="A23" s="12" t="s">
        <v>17</v>
      </c>
      <c r="B23" s="13" t="str">
        <f>"1.2.3 Средства гражданина"</f>
        <v>1.2.3 Средства гражданина</v>
      </c>
      <c r="C23" s="14">
        <v>100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0"/>
    </row>
    <row r="24" spans="1:104" ht="39">
      <c r="A24" s="12" t="s">
        <v>18</v>
      </c>
      <c r="B24" s="13" t="str">
        <f>"1.2.4 Средства юридического лица"</f>
        <v>1.2.4 Средства юридического лица</v>
      </c>
      <c r="C24" s="14">
        <v>110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0</v>
      </c>
      <c r="CJ24" s="15">
        <v>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0"/>
    </row>
    <row r="25" spans="1:104" ht="65">
      <c r="A25" s="12" t="s">
        <v>19</v>
      </c>
      <c r="B25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5" s="14">
        <v>120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0"/>
    </row>
    <row r="26" spans="1:104">
      <c r="A26" s="12" t="s">
        <v>7</v>
      </c>
      <c r="B26" s="14" t="str">
        <f>"из них"</f>
        <v>из них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0"/>
    </row>
    <row r="27" spans="1:104" ht="52">
      <c r="A27" s="12" t="s">
        <v>20</v>
      </c>
      <c r="B27" s="13" t="str">
        <f>"2.1 Перечислено в доход местного бюджета"</f>
        <v>2.1 Перечислено в доход местного бюджета</v>
      </c>
      <c r="C27" s="14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0"/>
    </row>
    <row r="28" spans="1:104" ht="104">
      <c r="A28" s="12" t="s">
        <v>21</v>
      </c>
      <c r="B28" s="13" t="str">
        <f>"2.2 Возвращено жертвователям денежных средств, поступивших с нарушением установленного порядка"</f>
        <v>2.2 Возвращено жертвователям денежных средств, поступивших с нарушением установленного порядка</v>
      </c>
      <c r="C28" s="14">
        <v>140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0"/>
    </row>
    <row r="29" spans="1:104">
      <c r="A29" s="12" t="s">
        <v>7</v>
      </c>
      <c r="B29" s="14" t="str">
        <f>"из них"</f>
        <v>из них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0"/>
    </row>
    <row r="30" spans="1:104" ht="156">
      <c r="A30" s="12" t="s">
        <v>22</v>
      </c>
      <c r="B30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0"/>
    </row>
    <row r="31" spans="1:104" ht="169">
      <c r="A31" s="12" t="s">
        <v>23</v>
      </c>
      <c r="B31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1" s="14">
        <v>160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0"/>
    </row>
    <row r="32" spans="1:104" ht="78">
      <c r="A32" s="12" t="s">
        <v>24</v>
      </c>
      <c r="B32" s="1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32" s="14">
        <v>170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0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0"/>
    </row>
    <row r="33" spans="1:104" ht="91">
      <c r="A33" s="12" t="s">
        <v>25</v>
      </c>
      <c r="B33" s="1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33" s="14">
        <v>180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CO33" s="15">
        <v>0</v>
      </c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0"/>
    </row>
    <row r="34" spans="1:104" ht="39">
      <c r="A34" s="12" t="s">
        <v>26</v>
      </c>
      <c r="B34" s="13" t="str">
        <f>"3 Израсходовано средств, всего"</f>
        <v>3 Израсходовано средств, всего</v>
      </c>
      <c r="C34" s="14">
        <v>190</v>
      </c>
      <c r="D34" s="15">
        <v>11613853.699999999</v>
      </c>
      <c r="E34" s="15">
        <v>44761.25</v>
      </c>
      <c r="F34" s="15">
        <v>1998</v>
      </c>
      <c r="G34" s="15">
        <v>390932.56</v>
      </c>
      <c r="H34" s="15">
        <v>0</v>
      </c>
      <c r="I34" s="15">
        <v>437691.81</v>
      </c>
      <c r="J34" s="15">
        <v>0</v>
      </c>
      <c r="K34" s="15">
        <v>0</v>
      </c>
      <c r="L34" s="15">
        <v>0</v>
      </c>
      <c r="M34" s="15">
        <v>390932.31</v>
      </c>
      <c r="N34" s="15">
        <v>390932.31</v>
      </c>
      <c r="O34" s="15">
        <v>0</v>
      </c>
      <c r="P34" s="15">
        <v>44964</v>
      </c>
      <c r="Q34" s="15">
        <v>127907.31</v>
      </c>
      <c r="R34" s="15">
        <v>172871.31</v>
      </c>
      <c r="S34" s="15">
        <v>0</v>
      </c>
      <c r="T34" s="15">
        <v>0</v>
      </c>
      <c r="U34" s="15">
        <v>665105.24</v>
      </c>
      <c r="V34" s="15">
        <v>665105.24</v>
      </c>
      <c r="W34" s="15">
        <v>19520</v>
      </c>
      <c r="X34" s="15">
        <v>100000</v>
      </c>
      <c r="Y34" s="15">
        <v>119520</v>
      </c>
      <c r="Z34" s="15">
        <v>7942</v>
      </c>
      <c r="AA34" s="15">
        <v>62940</v>
      </c>
      <c r="AB34" s="15">
        <v>53795</v>
      </c>
      <c r="AC34" s="15">
        <v>124677</v>
      </c>
      <c r="AD34" s="15">
        <v>400932.31</v>
      </c>
      <c r="AE34" s="15">
        <v>66500</v>
      </c>
      <c r="AF34" s="15">
        <v>467432.31</v>
      </c>
      <c r="AG34" s="15">
        <v>0</v>
      </c>
      <c r="AH34" s="15">
        <v>440541.51</v>
      </c>
      <c r="AI34" s="15">
        <v>66500</v>
      </c>
      <c r="AJ34" s="15">
        <v>507041.51</v>
      </c>
      <c r="AK34" s="15">
        <v>397682.56</v>
      </c>
      <c r="AL34" s="15">
        <v>99984</v>
      </c>
      <c r="AM34" s="15">
        <v>497666.56</v>
      </c>
      <c r="AN34" s="15">
        <v>1690</v>
      </c>
      <c r="AO34" s="15">
        <v>1702</v>
      </c>
      <c r="AP34" s="15">
        <v>555153</v>
      </c>
      <c r="AQ34" s="15">
        <v>558545</v>
      </c>
      <c r="AR34" s="15">
        <v>100000</v>
      </c>
      <c r="AS34" s="15">
        <v>390932.56</v>
      </c>
      <c r="AT34" s="15">
        <v>490932.56</v>
      </c>
      <c r="AU34" s="15">
        <v>397682.56</v>
      </c>
      <c r="AV34" s="15">
        <v>74262</v>
      </c>
      <c r="AW34" s="15">
        <v>811952</v>
      </c>
      <c r="AX34" s="15">
        <v>1283896.56</v>
      </c>
      <c r="AY34" s="15">
        <v>390932.31</v>
      </c>
      <c r="AZ34" s="15">
        <v>390932.31</v>
      </c>
      <c r="BA34" s="15">
        <v>397682.31</v>
      </c>
      <c r="BB34" s="15">
        <v>0</v>
      </c>
      <c r="BC34" s="15">
        <v>100000</v>
      </c>
      <c r="BD34" s="15">
        <v>497682.31</v>
      </c>
      <c r="BE34" s="15">
        <v>1998</v>
      </c>
      <c r="BF34" s="15">
        <v>82788</v>
      </c>
      <c r="BG34" s="15">
        <v>397682.56</v>
      </c>
      <c r="BH34" s="15">
        <v>482468.56</v>
      </c>
      <c r="BI34" s="15">
        <v>0</v>
      </c>
      <c r="BJ34" s="15">
        <v>0</v>
      </c>
      <c r="BK34" s="15">
        <v>0</v>
      </c>
      <c r="BL34" s="15">
        <v>397682.31</v>
      </c>
      <c r="BM34" s="15">
        <v>397682.31</v>
      </c>
      <c r="BN34" s="15">
        <v>127907.56</v>
      </c>
      <c r="BO34" s="15">
        <v>0</v>
      </c>
      <c r="BP34" s="15">
        <v>127907.56</v>
      </c>
      <c r="BQ34" s="15">
        <v>397682.31</v>
      </c>
      <c r="BR34" s="15">
        <v>0</v>
      </c>
      <c r="BS34" s="15">
        <v>397682.31</v>
      </c>
      <c r="BT34" s="15">
        <v>0</v>
      </c>
      <c r="BU34" s="15">
        <v>407682.31</v>
      </c>
      <c r="BV34" s="15">
        <v>407682.31</v>
      </c>
      <c r="BW34" s="15">
        <v>397682.31</v>
      </c>
      <c r="BX34" s="15">
        <v>1380</v>
      </c>
      <c r="BY34" s="15">
        <v>33798.879999999997</v>
      </c>
      <c r="BZ34" s="15">
        <v>432861.19</v>
      </c>
      <c r="CA34" s="15">
        <v>397682.31</v>
      </c>
      <c r="CB34" s="15">
        <v>0</v>
      </c>
      <c r="CC34" s="15">
        <v>397682.31</v>
      </c>
      <c r="CD34" s="15">
        <v>0</v>
      </c>
      <c r="CE34" s="15">
        <v>400932.31</v>
      </c>
      <c r="CF34" s="15">
        <v>0</v>
      </c>
      <c r="CG34" s="15">
        <v>400932.31</v>
      </c>
      <c r="CH34" s="15">
        <v>1702</v>
      </c>
      <c r="CI34" s="15">
        <v>100000</v>
      </c>
      <c r="CJ34" s="15">
        <v>127907.31</v>
      </c>
      <c r="CK34" s="15">
        <v>229609.31</v>
      </c>
      <c r="CL34" s="15">
        <v>5340.5</v>
      </c>
      <c r="CM34" s="15">
        <v>0</v>
      </c>
      <c r="CN34" s="15">
        <v>397682.31</v>
      </c>
      <c r="CO34" s="15">
        <v>403022.81</v>
      </c>
      <c r="CP34" s="15">
        <v>425157.31</v>
      </c>
      <c r="CQ34" s="15">
        <v>117624</v>
      </c>
      <c r="CR34" s="15">
        <v>0</v>
      </c>
      <c r="CS34" s="15">
        <v>542781.31000000006</v>
      </c>
      <c r="CT34" s="15">
        <v>397682.31</v>
      </c>
      <c r="CU34" s="15">
        <v>0</v>
      </c>
      <c r="CV34" s="15">
        <v>397682.31</v>
      </c>
      <c r="CW34" s="15">
        <v>0</v>
      </c>
      <c r="CX34" s="15">
        <v>390932.31</v>
      </c>
      <c r="CY34" s="15">
        <v>390932.31</v>
      </c>
      <c r="CZ34" s="10"/>
    </row>
    <row r="35" spans="1:104">
      <c r="A35" s="12" t="s">
        <v>7</v>
      </c>
      <c r="B35" s="14" t="str">
        <f>"из них"</f>
        <v>из них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0"/>
    </row>
    <row r="36" spans="1:104" ht="65">
      <c r="A36" s="12" t="s">
        <v>27</v>
      </c>
      <c r="B36" s="13" t="str">
        <f>"3.1 На организацию сбора подписей избирателей"</f>
        <v>3.1 На организацию сбора подписей избирателей</v>
      </c>
      <c r="C36" s="14">
        <v>200</v>
      </c>
      <c r="D36" s="15">
        <v>675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225</v>
      </c>
      <c r="R36" s="15">
        <v>225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225</v>
      </c>
      <c r="BO36" s="15">
        <v>0</v>
      </c>
      <c r="BP36" s="15">
        <v>225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225</v>
      </c>
      <c r="CK36" s="15">
        <v>225</v>
      </c>
      <c r="CL36" s="15">
        <v>0</v>
      </c>
      <c r="CM36" s="15">
        <v>0</v>
      </c>
      <c r="CN36" s="15">
        <v>0</v>
      </c>
      <c r="CO36" s="15">
        <v>0</v>
      </c>
      <c r="CP36" s="15">
        <v>0</v>
      </c>
      <c r="CQ36" s="15">
        <v>0</v>
      </c>
      <c r="CR36" s="15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0"/>
    </row>
    <row r="37" spans="1:104">
      <c r="A37" s="12" t="s">
        <v>7</v>
      </c>
      <c r="B37" s="14" t="str">
        <f>"из них"</f>
        <v>из них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0"/>
    </row>
    <row r="38" spans="1:104" ht="91">
      <c r="A38" s="12" t="s">
        <v>28</v>
      </c>
      <c r="B38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8" s="14">
        <v>210</v>
      </c>
      <c r="D38" s="15">
        <v>450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225</v>
      </c>
      <c r="R38" s="15">
        <v>225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0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225</v>
      </c>
      <c r="CK38" s="15">
        <v>225</v>
      </c>
      <c r="CL38" s="15">
        <v>0</v>
      </c>
      <c r="CM38" s="15">
        <v>0</v>
      </c>
      <c r="CN38" s="15">
        <v>0</v>
      </c>
      <c r="CO38" s="15">
        <v>0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0"/>
    </row>
    <row r="39" spans="1:104" ht="78">
      <c r="A39" s="12" t="s">
        <v>29</v>
      </c>
      <c r="B39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9" s="14">
        <v>220</v>
      </c>
      <c r="D39" s="15">
        <v>10340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10340</v>
      </c>
      <c r="AQ39" s="15">
        <v>10340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0"/>
    </row>
    <row r="40" spans="1:104" ht="91">
      <c r="A40" s="12" t="s">
        <v>30</v>
      </c>
      <c r="B40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40" s="14">
        <v>230</v>
      </c>
      <c r="D40" s="15">
        <v>26250</v>
      </c>
      <c r="E40" s="15">
        <v>2500</v>
      </c>
      <c r="F40" s="15">
        <v>0</v>
      </c>
      <c r="G40" s="15">
        <v>0</v>
      </c>
      <c r="H40" s="15">
        <v>0</v>
      </c>
      <c r="I40" s="15">
        <v>2500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5000</v>
      </c>
      <c r="Q40" s="15">
        <v>0</v>
      </c>
      <c r="R40" s="15">
        <v>5000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2500</v>
      </c>
      <c r="AJ40" s="15">
        <v>2500</v>
      </c>
      <c r="AK40" s="15">
        <v>0</v>
      </c>
      <c r="AL40" s="15">
        <v>5000</v>
      </c>
      <c r="AM40" s="15">
        <v>5000</v>
      </c>
      <c r="AN40" s="15">
        <v>0</v>
      </c>
      <c r="AO40" s="15">
        <v>0</v>
      </c>
      <c r="AP40" s="15">
        <v>3750</v>
      </c>
      <c r="AQ40" s="15">
        <v>3750</v>
      </c>
      <c r="AR40" s="15">
        <v>0</v>
      </c>
      <c r="AS40" s="15">
        <v>0</v>
      </c>
      <c r="AT40" s="15">
        <v>0</v>
      </c>
      <c r="AU40" s="15">
        <v>0</v>
      </c>
      <c r="AV40" s="15">
        <v>2500</v>
      </c>
      <c r="AW40" s="15">
        <v>0</v>
      </c>
      <c r="AX40" s="15">
        <v>2500</v>
      </c>
      <c r="AY40" s="15">
        <v>0</v>
      </c>
      <c r="AZ40" s="15">
        <v>0</v>
      </c>
      <c r="BA40" s="15">
        <v>0</v>
      </c>
      <c r="BB40" s="15">
        <v>0</v>
      </c>
      <c r="BC40" s="15">
        <v>2500</v>
      </c>
      <c r="BD40" s="15">
        <v>2500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2500</v>
      </c>
      <c r="CR40" s="15">
        <v>0</v>
      </c>
      <c r="CS40" s="15">
        <v>2500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0"/>
    </row>
    <row r="41" spans="1:104" ht="65">
      <c r="A41" s="12" t="s">
        <v>31</v>
      </c>
      <c r="B41" s="13" t="str">
        <f>"3.4 На предвыборную агитацию через сетевые издания"</f>
        <v>3.4 На предвыборную агитацию через сетевые издания</v>
      </c>
      <c r="C41" s="14">
        <v>240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5">
        <v>0</v>
      </c>
      <c r="CP41" s="15">
        <v>0</v>
      </c>
      <c r="CQ41" s="15">
        <v>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0"/>
    </row>
    <row r="42" spans="1:104" ht="91">
      <c r="A42" s="12" t="s">
        <v>32</v>
      </c>
      <c r="B42" s="13" t="str">
        <f>"3.5 На выпуск и распространение печатных и иных агитационных материалов"</f>
        <v>3.5 На выпуск и распространение печатных и иных агитационных материалов</v>
      </c>
      <c r="C42" s="14">
        <v>250</v>
      </c>
      <c r="D42" s="15">
        <v>10423368.699999999</v>
      </c>
      <c r="E42" s="15">
        <v>42261.25</v>
      </c>
      <c r="F42" s="15">
        <v>1998</v>
      </c>
      <c r="G42" s="15">
        <v>389932.56</v>
      </c>
      <c r="H42" s="15">
        <v>0</v>
      </c>
      <c r="I42" s="15">
        <v>434191.81</v>
      </c>
      <c r="J42" s="15">
        <v>0</v>
      </c>
      <c r="K42" s="15">
        <v>0</v>
      </c>
      <c r="L42" s="15">
        <v>0</v>
      </c>
      <c r="M42" s="15">
        <v>389932.31</v>
      </c>
      <c r="N42" s="15">
        <v>389932.31</v>
      </c>
      <c r="O42" s="15">
        <v>0</v>
      </c>
      <c r="P42" s="15">
        <v>36964</v>
      </c>
      <c r="Q42" s="15">
        <v>126682.31</v>
      </c>
      <c r="R42" s="15">
        <v>163646.31</v>
      </c>
      <c r="S42" s="15">
        <v>0</v>
      </c>
      <c r="T42" s="15">
        <v>0</v>
      </c>
      <c r="U42" s="15">
        <v>414105.24</v>
      </c>
      <c r="V42" s="15">
        <v>414105.24</v>
      </c>
      <c r="W42" s="15">
        <v>19520</v>
      </c>
      <c r="X42" s="15">
        <v>97000</v>
      </c>
      <c r="Y42" s="15">
        <v>116520</v>
      </c>
      <c r="Z42" s="15">
        <v>7942</v>
      </c>
      <c r="AA42" s="15">
        <v>62940</v>
      </c>
      <c r="AB42" s="15">
        <v>53795</v>
      </c>
      <c r="AC42" s="15">
        <v>124677</v>
      </c>
      <c r="AD42" s="15">
        <v>399932.31</v>
      </c>
      <c r="AE42" s="15">
        <v>63500</v>
      </c>
      <c r="AF42" s="15">
        <v>463432.31</v>
      </c>
      <c r="AG42" s="15">
        <v>0</v>
      </c>
      <c r="AH42" s="15">
        <v>439541.51</v>
      </c>
      <c r="AI42" s="15">
        <v>64000</v>
      </c>
      <c r="AJ42" s="15">
        <v>503541.51</v>
      </c>
      <c r="AK42" s="15">
        <v>396682.56</v>
      </c>
      <c r="AL42" s="15">
        <v>89984</v>
      </c>
      <c r="AM42" s="15">
        <v>486666.56</v>
      </c>
      <c r="AN42" s="15">
        <v>1690</v>
      </c>
      <c r="AO42" s="15">
        <v>1702</v>
      </c>
      <c r="AP42" s="15">
        <v>541063</v>
      </c>
      <c r="AQ42" s="15">
        <v>544455</v>
      </c>
      <c r="AR42" s="15">
        <v>0</v>
      </c>
      <c r="AS42" s="15">
        <v>389932.56</v>
      </c>
      <c r="AT42" s="15">
        <v>389932.56</v>
      </c>
      <c r="AU42" s="15">
        <v>396682.56</v>
      </c>
      <c r="AV42" s="15">
        <v>68762</v>
      </c>
      <c r="AW42" s="15">
        <v>103952</v>
      </c>
      <c r="AX42" s="15">
        <v>569396.56000000006</v>
      </c>
      <c r="AY42" s="15">
        <v>389932.31</v>
      </c>
      <c r="AZ42" s="15">
        <v>389932.31</v>
      </c>
      <c r="BA42" s="15">
        <v>396682.31</v>
      </c>
      <c r="BB42" s="15">
        <v>0</v>
      </c>
      <c r="BC42" s="15">
        <v>51280</v>
      </c>
      <c r="BD42" s="15">
        <v>447962.31</v>
      </c>
      <c r="BE42" s="15">
        <v>1998</v>
      </c>
      <c r="BF42" s="15">
        <v>74788</v>
      </c>
      <c r="BG42" s="15">
        <v>396682.56</v>
      </c>
      <c r="BH42" s="15">
        <v>473468.56</v>
      </c>
      <c r="BI42" s="15">
        <v>0</v>
      </c>
      <c r="BJ42" s="15">
        <v>0</v>
      </c>
      <c r="BK42" s="15">
        <v>0</v>
      </c>
      <c r="BL42" s="15">
        <v>396682.31</v>
      </c>
      <c r="BM42" s="15">
        <v>396682.31</v>
      </c>
      <c r="BN42" s="15">
        <v>126682.56</v>
      </c>
      <c r="BO42" s="15">
        <v>0</v>
      </c>
      <c r="BP42" s="15">
        <v>126682.56</v>
      </c>
      <c r="BQ42" s="15">
        <v>396682.31</v>
      </c>
      <c r="BR42" s="15">
        <v>0</v>
      </c>
      <c r="BS42" s="15">
        <v>396682.31</v>
      </c>
      <c r="BT42" s="15">
        <v>0</v>
      </c>
      <c r="BU42" s="15">
        <v>406682.31</v>
      </c>
      <c r="BV42" s="15">
        <v>406682.31</v>
      </c>
      <c r="BW42" s="15">
        <v>396682.31</v>
      </c>
      <c r="BX42" s="15">
        <v>1380</v>
      </c>
      <c r="BY42" s="15">
        <v>33798.879999999997</v>
      </c>
      <c r="BZ42" s="15">
        <v>431861.19</v>
      </c>
      <c r="CA42" s="15">
        <v>396682.31</v>
      </c>
      <c r="CB42" s="15">
        <v>0</v>
      </c>
      <c r="CC42" s="15">
        <v>396682.31</v>
      </c>
      <c r="CD42" s="15">
        <v>0</v>
      </c>
      <c r="CE42" s="15">
        <v>399932.31</v>
      </c>
      <c r="CF42" s="15">
        <v>0</v>
      </c>
      <c r="CG42" s="15">
        <v>399932.31</v>
      </c>
      <c r="CH42" s="15">
        <v>1702</v>
      </c>
      <c r="CI42" s="15">
        <v>100000</v>
      </c>
      <c r="CJ42" s="15">
        <v>126682.31</v>
      </c>
      <c r="CK42" s="15">
        <v>228384.31</v>
      </c>
      <c r="CL42" s="15">
        <v>5340.5</v>
      </c>
      <c r="CM42" s="15">
        <v>0</v>
      </c>
      <c r="CN42" s="15">
        <v>396682.31</v>
      </c>
      <c r="CO42" s="15">
        <v>402022.81</v>
      </c>
      <c r="CP42" s="15">
        <v>424157.31</v>
      </c>
      <c r="CQ42" s="15">
        <v>115124</v>
      </c>
      <c r="CR42" s="15">
        <v>0</v>
      </c>
      <c r="CS42" s="15">
        <v>539281.31000000006</v>
      </c>
      <c r="CT42" s="15">
        <v>396682.31</v>
      </c>
      <c r="CU42" s="15">
        <v>0</v>
      </c>
      <c r="CV42" s="15">
        <v>396682.31</v>
      </c>
      <c r="CW42" s="15">
        <v>0</v>
      </c>
      <c r="CX42" s="15">
        <v>389932.31</v>
      </c>
      <c r="CY42" s="15">
        <v>389932.31</v>
      </c>
      <c r="CZ42" s="10"/>
    </row>
    <row r="43" spans="1:104" ht="65">
      <c r="A43" s="12" t="s">
        <v>33</v>
      </c>
      <c r="B43" s="13" t="str">
        <f>"3.6 На проведение публичных массовых мероприятий"</f>
        <v>3.6 На проведение публичных массовых мероприятий</v>
      </c>
      <c r="C43" s="14">
        <v>260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5">
        <v>0</v>
      </c>
      <c r="CP43" s="15">
        <v>0</v>
      </c>
      <c r="CQ43" s="15">
        <v>0</v>
      </c>
      <c r="CR43" s="15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0"/>
    </row>
    <row r="44" spans="1:104" ht="78">
      <c r="A44" s="12" t="s">
        <v>34</v>
      </c>
      <c r="B44" s="13" t="str">
        <f>"3.7 На оплату работ (услуг) информационного и консультационного характера"</f>
        <v>3.7 На оплату работ (услуг) информационного и консультационного характера</v>
      </c>
      <c r="C44" s="14">
        <v>270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5">
        <v>0</v>
      </c>
      <c r="CP44" s="15">
        <v>0</v>
      </c>
      <c r="CQ44" s="15">
        <v>0</v>
      </c>
      <c r="CR44" s="15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0"/>
    </row>
    <row r="45" spans="1:104" ht="130">
      <c r="A45" s="12" t="s">
        <v>35</v>
      </c>
      <c r="B45" s="13" t="str">
        <f>"3.8 На оплату других работ (услуг), выполненных (оказанных) юридическими лицами или гражданами РФ по договорам"</f>
        <v>3.8 На оплату других работ (услуг), выполненных (оказанных) юридическими лицами или гражданами РФ по договорам</v>
      </c>
      <c r="C45" s="14">
        <v>280</v>
      </c>
      <c r="D45" s="15">
        <v>1107000</v>
      </c>
      <c r="E45" s="15">
        <v>0</v>
      </c>
      <c r="F45" s="15">
        <v>0</v>
      </c>
      <c r="G45" s="15">
        <v>1000</v>
      </c>
      <c r="H45" s="15">
        <v>0</v>
      </c>
      <c r="I45" s="15">
        <v>1000</v>
      </c>
      <c r="J45" s="15">
        <v>0</v>
      </c>
      <c r="K45" s="15">
        <v>0</v>
      </c>
      <c r="L45" s="15">
        <v>0</v>
      </c>
      <c r="M45" s="15">
        <v>1000</v>
      </c>
      <c r="N45" s="15">
        <v>1000</v>
      </c>
      <c r="O45" s="15">
        <v>0</v>
      </c>
      <c r="P45" s="15">
        <v>3000</v>
      </c>
      <c r="Q45" s="15">
        <v>1000</v>
      </c>
      <c r="R45" s="15">
        <v>4000</v>
      </c>
      <c r="S45" s="15">
        <v>0</v>
      </c>
      <c r="T45" s="15">
        <v>0</v>
      </c>
      <c r="U45" s="15">
        <v>251000</v>
      </c>
      <c r="V45" s="15">
        <v>251000</v>
      </c>
      <c r="W45" s="15">
        <v>0</v>
      </c>
      <c r="X45" s="15">
        <v>3000</v>
      </c>
      <c r="Y45" s="15">
        <v>3000</v>
      </c>
      <c r="Z45" s="15">
        <v>0</v>
      </c>
      <c r="AA45" s="15">
        <v>0</v>
      </c>
      <c r="AB45" s="15">
        <v>0</v>
      </c>
      <c r="AC45" s="15">
        <v>0</v>
      </c>
      <c r="AD45" s="15">
        <v>1000</v>
      </c>
      <c r="AE45" s="15">
        <v>3000</v>
      </c>
      <c r="AF45" s="15">
        <v>4000</v>
      </c>
      <c r="AG45" s="15">
        <v>0</v>
      </c>
      <c r="AH45" s="15">
        <v>1000</v>
      </c>
      <c r="AI45" s="15">
        <v>0</v>
      </c>
      <c r="AJ45" s="15">
        <v>1000</v>
      </c>
      <c r="AK45" s="15">
        <v>1000</v>
      </c>
      <c r="AL45" s="15">
        <v>5000</v>
      </c>
      <c r="AM45" s="15">
        <v>6000</v>
      </c>
      <c r="AN45" s="15">
        <v>0</v>
      </c>
      <c r="AO45" s="15">
        <v>0</v>
      </c>
      <c r="AP45" s="15">
        <v>0</v>
      </c>
      <c r="AQ45" s="15">
        <v>0</v>
      </c>
      <c r="AR45" s="15">
        <v>100000</v>
      </c>
      <c r="AS45" s="15">
        <v>1000</v>
      </c>
      <c r="AT45" s="15">
        <v>101000</v>
      </c>
      <c r="AU45" s="15">
        <v>1000</v>
      </c>
      <c r="AV45" s="15">
        <v>3000</v>
      </c>
      <c r="AW45" s="15">
        <v>708000</v>
      </c>
      <c r="AX45" s="15">
        <v>712000</v>
      </c>
      <c r="AY45" s="15">
        <v>1000</v>
      </c>
      <c r="AZ45" s="15">
        <v>1000</v>
      </c>
      <c r="BA45" s="15">
        <v>1000</v>
      </c>
      <c r="BB45" s="15">
        <v>0</v>
      </c>
      <c r="BC45" s="15">
        <v>0</v>
      </c>
      <c r="BD45" s="15">
        <v>1000</v>
      </c>
      <c r="BE45" s="15">
        <v>0</v>
      </c>
      <c r="BF45" s="15">
        <v>8000</v>
      </c>
      <c r="BG45" s="15">
        <v>1000</v>
      </c>
      <c r="BH45" s="15">
        <v>9000</v>
      </c>
      <c r="BI45" s="15">
        <v>0</v>
      </c>
      <c r="BJ45" s="15">
        <v>0</v>
      </c>
      <c r="BK45" s="15">
        <v>0</v>
      </c>
      <c r="BL45" s="15">
        <v>1000</v>
      </c>
      <c r="BM45" s="15">
        <v>1000</v>
      </c>
      <c r="BN45" s="15">
        <v>1000</v>
      </c>
      <c r="BO45" s="15">
        <v>0</v>
      </c>
      <c r="BP45" s="15">
        <v>1000</v>
      </c>
      <c r="BQ45" s="15">
        <v>1000</v>
      </c>
      <c r="BR45" s="15">
        <v>0</v>
      </c>
      <c r="BS45" s="15">
        <v>1000</v>
      </c>
      <c r="BT45" s="15">
        <v>0</v>
      </c>
      <c r="BU45" s="15">
        <v>1000</v>
      </c>
      <c r="BV45" s="15">
        <v>1000</v>
      </c>
      <c r="BW45" s="15">
        <v>1000</v>
      </c>
      <c r="BX45" s="15">
        <v>0</v>
      </c>
      <c r="BY45" s="15">
        <v>0</v>
      </c>
      <c r="BZ45" s="15">
        <v>1000</v>
      </c>
      <c r="CA45" s="15">
        <v>1000</v>
      </c>
      <c r="CB45" s="15">
        <v>0</v>
      </c>
      <c r="CC45" s="15">
        <v>1000</v>
      </c>
      <c r="CD45" s="15">
        <v>0</v>
      </c>
      <c r="CE45" s="15">
        <v>1000</v>
      </c>
      <c r="CF45" s="15">
        <v>0</v>
      </c>
      <c r="CG45" s="15">
        <v>1000</v>
      </c>
      <c r="CH45" s="15">
        <v>0</v>
      </c>
      <c r="CI45" s="15">
        <v>0</v>
      </c>
      <c r="CJ45" s="15">
        <v>1000</v>
      </c>
      <c r="CK45" s="15">
        <v>1000</v>
      </c>
      <c r="CL45" s="15">
        <v>0</v>
      </c>
      <c r="CM45" s="15">
        <v>0</v>
      </c>
      <c r="CN45" s="15">
        <v>1000</v>
      </c>
      <c r="CO45" s="15">
        <v>1000</v>
      </c>
      <c r="CP45" s="15">
        <v>1000</v>
      </c>
      <c r="CQ45" s="15">
        <v>0</v>
      </c>
      <c r="CR45" s="15">
        <v>0</v>
      </c>
      <c r="CS45" s="15">
        <v>1000</v>
      </c>
      <c r="CT45" s="15">
        <v>1000</v>
      </c>
      <c r="CU45" s="15">
        <v>0</v>
      </c>
      <c r="CV45" s="15">
        <v>1000</v>
      </c>
      <c r="CW45" s="15">
        <v>0</v>
      </c>
      <c r="CX45" s="15">
        <v>1000</v>
      </c>
      <c r="CY45" s="15">
        <v>1000</v>
      </c>
      <c r="CZ45" s="10"/>
    </row>
    <row r="46" spans="1:104" ht="91">
      <c r="A46" s="12" t="s">
        <v>36</v>
      </c>
      <c r="B46" s="13" t="str">
        <f>"3.9 На оплату иных расходов, непосредственно связанных с проведением избирательной кампании"</f>
        <v>3.9 На оплату иных расходов, непосредственно связанных с проведением избирательной кампании</v>
      </c>
      <c r="C46" s="14">
        <v>290</v>
      </c>
      <c r="D46" s="15">
        <v>46220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46220</v>
      </c>
      <c r="BD46" s="15">
        <v>46220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0</v>
      </c>
      <c r="CQ46" s="15">
        <v>0</v>
      </c>
      <c r="CR46" s="15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0"/>
    </row>
    <row r="47" spans="1:104" ht="156">
      <c r="A47" s="12" t="s">
        <v>37</v>
      </c>
      <c r="B47" s="13" t="str">
        <f>"4 Распределено неизрасходованного остатка средств фонда пропорционально перечисленным в избирательный фонд  денежным средствам ***"</f>
        <v>4 Распределено неизрасходованного остатка средств фонда пропорционально перечисленным в избирательный фонд  денежным средствам ***</v>
      </c>
      <c r="C47" s="14">
        <v>300</v>
      </c>
      <c r="D47" s="15">
        <v>58258.87</v>
      </c>
      <c r="E47" s="15">
        <v>38.75</v>
      </c>
      <c r="F47" s="15">
        <v>0</v>
      </c>
      <c r="G47" s="15">
        <v>0</v>
      </c>
      <c r="H47" s="15">
        <v>0</v>
      </c>
      <c r="I47" s="15">
        <v>38.75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55036</v>
      </c>
      <c r="Q47" s="15">
        <v>0</v>
      </c>
      <c r="R47" s="15">
        <v>55036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558</v>
      </c>
      <c r="AA47" s="15">
        <v>0</v>
      </c>
      <c r="AB47" s="15">
        <v>0</v>
      </c>
      <c r="AC47" s="15">
        <v>558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16</v>
      </c>
      <c r="AM47" s="15">
        <v>16</v>
      </c>
      <c r="AN47" s="15">
        <v>0</v>
      </c>
      <c r="AO47" s="15">
        <v>0</v>
      </c>
      <c r="AP47" s="15">
        <v>2383</v>
      </c>
      <c r="AQ47" s="15">
        <v>2383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201.12</v>
      </c>
      <c r="BZ47" s="15">
        <v>201.12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26</v>
      </c>
      <c r="CR47" s="15">
        <v>0</v>
      </c>
      <c r="CS47" s="15">
        <v>26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0"/>
    </row>
    <row r="48" spans="1:104">
      <c r="CZ48" s="10"/>
    </row>
  </sheetData>
  <mergeCells count="3">
    <mergeCell ref="A2:CY2"/>
    <mergeCell ref="A3:CY3"/>
    <mergeCell ref="A4:CY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2024-10-03T23:26:34Z</dcterms:created>
  <dcterms:modified xsi:type="dcterms:W3CDTF">2024-10-03T23:30:51Z</dcterms:modified>
</cp:coreProperties>
</file>